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cra365-my.sharepoint.com/personal/tom_hegemier_lcra_org/Documents/Tom Hegemier/Written Notifications Docs-support/Final Documents/"/>
    </mc:Choice>
  </mc:AlternateContent>
  <xr:revisionPtr revIDLastSave="36" documentId="8_{DFA3CEFE-1632-40A1-B4BA-7E6B2F530504}" xr6:coauthVersionLast="47" xr6:coauthVersionMax="47" xr10:uidLastSave="{BFFBA034-4F57-423B-9F3C-0BFFF8782E19}"/>
  <bookViews>
    <workbookView xWindow="-120" yWindow="-120" windowWidth="29040" windowHeight="15840" xr2:uid="{00000000-000D-0000-FFFF-FFFF00000000}"/>
  </bookViews>
  <sheets>
    <sheet name="auto worksheet" sheetId="1" r:id="rId1"/>
    <sheet name="manual worksheet" sheetId="4" r:id="rId2"/>
    <sheet name="Sheet2" sheetId="2" r:id="rId3"/>
    <sheet name="Sheet3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40" i="1"/>
  <c r="D39" i="1"/>
  <c r="D60" i="1"/>
  <c r="D58" i="1"/>
  <c r="D66" i="1"/>
  <c r="D62" i="1"/>
  <c r="D64" i="1" l="1"/>
  <c r="D50" i="1"/>
  <c r="D19" i="1"/>
  <c r="A39" i="4"/>
  <c r="A40" i="4"/>
  <c r="A41" i="4"/>
  <c r="A42" i="4"/>
  <c r="A43" i="4"/>
  <c r="A44" i="4"/>
  <c r="A45" i="4"/>
  <c r="A46" i="4"/>
  <c r="A36" i="4"/>
  <c r="D46" i="1"/>
  <c r="D54" i="1"/>
  <c r="D48" i="1"/>
  <c r="D52" i="1"/>
  <c r="D56" i="1"/>
  <c r="D21" i="1" l="1"/>
  <c r="D32" i="1" s="1"/>
  <c r="D25" i="1"/>
  <c r="D68" i="1"/>
  <c r="D31" i="1" l="1"/>
  <c r="D34" i="1"/>
  <c r="D33" i="1"/>
  <c r="D35" i="1"/>
  <c r="D38" i="1"/>
  <c r="D23" i="1"/>
  <c r="D37" i="1"/>
  <c r="D36" i="1"/>
  <c r="B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Harris</author>
    <author>Tom Hegemier</author>
  </authors>
  <commentList>
    <comment ref="B32" authorId="0" shapeId="0" xr:uid="{00000000-0006-0000-0000-000001000000}">
      <text>
        <r>
          <rPr>
            <b/>
            <sz val="8"/>
            <color indexed="81"/>
            <rFont val="Tahoma"/>
          </rPr>
          <t>excavation volume - void space is assumed to be 35%</t>
        </r>
      </text>
    </comment>
    <comment ref="B33" authorId="0" shapeId="0" xr:uid="{00000000-0006-0000-0000-000002000000}">
      <text>
        <r>
          <rPr>
            <b/>
            <sz val="8"/>
            <color indexed="81"/>
            <rFont val="Tahoma"/>
          </rPr>
          <t xml:space="preserve">only 50% credit is allowed for this bmp </t>
        </r>
      </text>
    </comment>
    <comment ref="B37" authorId="1" shapeId="0" xr:uid="{E738D540-E95B-4692-8CE5-BE17F6003809}">
      <text>
        <r>
          <rPr>
            <b/>
            <sz val="9"/>
            <color indexed="81"/>
            <rFont val="Tahoma"/>
            <family val="2"/>
          </rPr>
          <t>Area connot exceed open space on the lot  (lot size - (home, garage, driveway, sidewalk, patios,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1" shapeId="0" xr:uid="{BDA27E3C-99AC-4C2E-A23A-8E14FE714727}">
      <text>
        <r>
          <rPr>
            <b/>
            <sz val="9"/>
            <color indexed="81"/>
            <rFont val="Tahoma"/>
            <family val="2"/>
          </rPr>
          <t xml:space="preserve">Home must be a minimum of 45 feet from the drainage conveyance system (roadside swale, curb and gutter, distance to buffer zone), average ground slope less than 5%, vegetated landscape with a soil depth of 4 to 6 inches (conservation landscaping satisifies the soil criteria). Distance of 45 feet applies to the flow path, not necessarily the distance from the side property lines. See graphic to the right.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40" authorId="1" shapeId="0" xr:uid="{8425F140-614A-4515-B284-F5D773E0A24F}">
      <text>
        <r>
          <rPr>
            <b/>
            <sz val="9"/>
            <color indexed="81"/>
            <rFont val="Tahoma"/>
            <family val="2"/>
          </rPr>
          <t>Driveway runoff must flow across a minimum length of 20 feet of natural vegetation (max slope = 12%) or 10 feet of lawn (max slope = 20%) before reaching drainage system or leaving the property.  Filter strip must be within the lot.</t>
        </r>
      </text>
    </comment>
    <comment ref="B41" authorId="1" shapeId="0" xr:uid="{5C585B7B-E362-4AAE-816C-C2D958A7E1A6}">
      <text>
        <r>
          <rPr>
            <b/>
            <sz val="9"/>
            <color indexed="81"/>
            <rFont val="Tahoma"/>
            <family val="2"/>
          </rPr>
          <t xml:space="preserve">Sidewalk runoff must flow across a minimum length of 10 feet of natural vegetation (max slope = 12%) or 5 feet of lawn (max slope = 20%) before reaching drainage system. If sidewalk is within the house disconnected roof runoff area, it CANNOT be included as a stormwater credit. 
</t>
        </r>
      </text>
    </comment>
    <comment ref="B50" authorId="0" shapeId="0" xr:uid="{00000000-0006-0000-0000-000003000000}">
      <text>
        <r>
          <rPr>
            <b/>
            <sz val="8"/>
            <color indexed="81"/>
            <rFont val="Tahoma"/>
          </rPr>
          <t xml:space="preserve">only 50% credit is allowed for this bmp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Harris</author>
  </authors>
  <commentList>
    <comment ref="C27" authorId="0" shapeId="0" xr:uid="{00000000-0006-0000-0100-000001000000}">
      <text>
        <r>
          <rPr>
            <b/>
            <sz val="8"/>
            <color indexed="81"/>
            <rFont val="Tahoma"/>
          </rPr>
          <t>excavation volume - void space is assumed to be 35%</t>
        </r>
      </text>
    </comment>
    <comment ref="C28" authorId="0" shapeId="0" xr:uid="{00000000-0006-0000-0100-000002000000}">
      <text>
        <r>
          <rPr>
            <b/>
            <sz val="8"/>
            <color indexed="81"/>
            <rFont val="Tahoma"/>
          </rPr>
          <t xml:space="preserve">only 50% credit is allowed for this bmp </t>
        </r>
      </text>
    </comment>
    <comment ref="C40" authorId="0" shapeId="0" xr:uid="{00000000-0006-0000-0100-000003000000}">
      <text>
        <r>
          <rPr>
            <b/>
            <sz val="8"/>
            <color indexed="81"/>
            <rFont val="Tahoma"/>
          </rPr>
          <t xml:space="preserve">only 50% credit is allowed for this bmp 
</t>
        </r>
      </text>
    </comment>
  </commentList>
</comments>
</file>

<file path=xl/sharedStrings.xml><?xml version="1.0" encoding="utf-8"?>
<sst xmlns="http://schemas.openxmlformats.org/spreadsheetml/2006/main" count="190" uniqueCount="78">
  <si>
    <t>STORMWATER CREDITS FOR RESIDENTIAL LOTS</t>
  </si>
  <si>
    <t>this worksheet is used to determine the credits necessary to meet impervious cover</t>
  </si>
  <si>
    <t>limits for compliance with LCRA Highland Lakes Watershed Management Ordinance</t>
  </si>
  <si>
    <t>lot impervious cover limit</t>
  </si>
  <si>
    <t>sf</t>
  </si>
  <si>
    <t>proposed impervious cover</t>
  </si>
  <si>
    <t>home</t>
  </si>
  <si>
    <t>garage</t>
  </si>
  <si>
    <t>driveways</t>
  </si>
  <si>
    <t>sidewalks</t>
  </si>
  <si>
    <t>total</t>
  </si>
  <si>
    <t>excess impervious cover</t>
  </si>
  <si>
    <t>measures to mitigate excess impervious cover</t>
  </si>
  <si>
    <t>Calculated (required sizes are for one of the following options -  a combination of options may also be used)</t>
  </si>
  <si>
    <t>porous pavement area</t>
  </si>
  <si>
    <t xml:space="preserve">dry well volume </t>
  </si>
  <si>
    <t>cf</t>
  </si>
  <si>
    <t xml:space="preserve">rainwater harvesting volume </t>
  </si>
  <si>
    <t>gal</t>
  </si>
  <si>
    <t>raingarden area, 6" depth</t>
  </si>
  <si>
    <t>raingarden area, 8" depth</t>
  </si>
  <si>
    <t>raingarden area, 10" depth</t>
  </si>
  <si>
    <t>Proposed (select a combination of options to obtain a total credit equal or greater than the excess IC in line 19)</t>
  </si>
  <si>
    <t xml:space="preserve"> "                     credit</t>
  </si>
  <si>
    <t>dry well volume provided</t>
  </si>
  <si>
    <t>rainwater harvesting volume provided</t>
  </si>
  <si>
    <t>total credit</t>
  </si>
  <si>
    <t>(must be greater or equal to excess impervious cover)</t>
  </si>
  <si>
    <t>Input the following data:</t>
  </si>
  <si>
    <t>determine potential measures to mitigate excess impervious cover:</t>
  </si>
  <si>
    <t>Calculated (required sizes are for one of the following options - a combination of options may also be used)</t>
  </si>
  <si>
    <t xml:space="preserve">= line # 7 / 0.9 </t>
  </si>
  <si>
    <t>=(line # 7 X 104) /(800 X 0.35)</t>
  </si>
  <si>
    <t>=(line # 7 X 1.08 X 2)</t>
  </si>
  <si>
    <t>=(line # 7 X 104) /(800 X 0.50)</t>
  </si>
  <si>
    <t>=(line # 7 X 104) /(800 X 0.67)</t>
  </si>
  <si>
    <t>=(line # 7 X 104) /(800 X 0.83)</t>
  </si>
  <si>
    <t>cannot exceed total of lines 4&amp;5</t>
  </si>
  <si>
    <t>=line #14 X 0.9</t>
  </si>
  <si>
    <t xml:space="preserve">=(line #16 X 800 X 0.35)/104 </t>
  </si>
  <si>
    <t>=(line #18 /1.08 )</t>
  </si>
  <si>
    <t>=(line #20 X 800 X 0.5)/104</t>
  </si>
  <si>
    <t>=(line #22 X 800 X 0.67)/104</t>
  </si>
  <si>
    <t>=(line #24 X 800 X 0.833)/104</t>
  </si>
  <si>
    <t xml:space="preserve">conservation landscaping </t>
  </si>
  <si>
    <t>"                      credit</t>
  </si>
  <si>
    <t xml:space="preserve">disconnected roof runoff </t>
  </si>
  <si>
    <t xml:space="preserve">Per Hill Country Landscape Option, max percentage of lot in turf = 30%, max slope = 20%.  </t>
  </si>
  <si>
    <t xml:space="preserve">rock yard gravel landscape area </t>
  </si>
  <si>
    <t>rock yard landscape area</t>
  </si>
  <si>
    <t xml:space="preserve">driveway disconnection </t>
  </si>
  <si>
    <t>driveway disconnection</t>
  </si>
  <si>
    <t>Per the HLWO permit, alternate standards</t>
  </si>
  <si>
    <t xml:space="preserve">sidewalk disconnection </t>
  </si>
  <si>
    <t>sidewalk disconnection</t>
  </si>
  <si>
    <t>1. disconnected roof runoff  - determine if the home is more than 45 feet from the drainage system (roadside swale, curb and gutter, buffer zone)</t>
  </si>
  <si>
    <t>Suggested priority of credit application</t>
  </si>
  <si>
    <t>4. rock yard landscape - if the above don't qualify for a credit, consider this option next</t>
  </si>
  <si>
    <t xml:space="preserve">5. conservation landscaping - can be applied in tandem with the rock yard landscape </t>
  </si>
  <si>
    <t>Runoff disconnection</t>
  </si>
  <si>
    <t>Landscaping</t>
  </si>
  <si>
    <t xml:space="preserve">Other constructed measures </t>
  </si>
  <si>
    <t xml:space="preserve">Porous pavement, rain gardens, and rainwater harvesting can be applied with the above </t>
  </si>
  <si>
    <t xml:space="preserve">lot size </t>
  </si>
  <si>
    <r>
      <t xml:space="preserve">3/8" minimum gravel at a minimum thickness of 4", max slope = 5%, receive runoff from impervious cover, </t>
    </r>
    <r>
      <rPr>
        <b/>
        <sz val="10"/>
        <rFont val="Arial"/>
        <family val="2"/>
      </rPr>
      <t>granite gravel and decomposed granite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not allowed</t>
    </r>
  </si>
  <si>
    <t>Total lot open space area</t>
  </si>
  <si>
    <t xml:space="preserve">development permit for this subdivision </t>
  </si>
  <si>
    <t>2. driveway disconnection - determine if the driveway runoff flows across 20' of natural vegetation or 10 feet of lawn turf (within the lot)</t>
  </si>
  <si>
    <t xml:space="preserve">3. sidewalk disconnection - verify that sidewalk is outside of the disconnected roof runoff area, then, verify runoff across 10' of natural vegetation or 5' of lawn turf. </t>
  </si>
  <si>
    <t>The above three items can be combined as stormwater credits in an attempt to meet the total credit requirement, if the above are not able to be used, consider:</t>
  </si>
  <si>
    <t>Cells shaded in yellow require data input.</t>
  </si>
  <si>
    <r>
      <t xml:space="preserve">Maximum credit is equal to the driveway surface area </t>
    </r>
    <r>
      <rPr>
        <b/>
        <sz val="10"/>
        <color rgb="FFFF0000"/>
        <rFont val="Arial"/>
        <family val="2"/>
      </rPr>
      <t>if criteria met</t>
    </r>
    <r>
      <rPr>
        <sz val="10"/>
        <rFont val="Arial"/>
        <family val="2"/>
      </rPr>
      <t>.</t>
    </r>
  </si>
  <si>
    <r>
      <t xml:space="preserve">20% maximum impervious credit </t>
    </r>
    <r>
      <rPr>
        <b/>
        <sz val="10"/>
        <color rgb="FFFF0000"/>
        <rFont val="Arial"/>
        <family val="2"/>
      </rPr>
      <t>if criteria met</t>
    </r>
    <r>
      <rPr>
        <sz val="10"/>
        <rFont val="Arial"/>
        <family val="2"/>
      </rPr>
      <t xml:space="preserve">.  </t>
    </r>
  </si>
  <si>
    <r>
      <t xml:space="preserve">Maximum credit is equal to the sidewalk surface area </t>
    </r>
    <r>
      <rPr>
        <b/>
        <sz val="10"/>
        <color rgb="FFFF0000"/>
        <rFont val="Arial"/>
        <family val="2"/>
      </rPr>
      <t>if criteria is met</t>
    </r>
    <r>
      <rPr>
        <sz val="10"/>
        <rFont val="Arial"/>
        <family val="2"/>
      </rPr>
      <t xml:space="preserve">.  </t>
    </r>
    <r>
      <rPr>
        <b/>
        <u/>
        <sz val="10"/>
        <rFont val="Arial"/>
        <family val="2"/>
      </rPr>
      <t>Credit cannot be used</t>
    </r>
    <r>
      <rPr>
        <sz val="10"/>
        <rFont val="Arial"/>
        <family val="2"/>
      </rPr>
      <t xml:space="preserve"> if the sidewalk is within the disconnected roof runoff area (45 feet)</t>
    </r>
  </si>
  <si>
    <t>If flow length is less than 45 feet or soil or slope criteria not met, this credit is not available. Use 0</t>
  </si>
  <si>
    <t>If less than 20' of natural vegetation or 10' of lawn turf or slope criteria not met, this credit is not available, use 0</t>
  </si>
  <si>
    <t>If less than 10' of natural vegetation and 5' of lawn turf or slope criteria not met, this credit is not available, use 0</t>
  </si>
  <si>
    <t>required impervious cover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</si>
</sst>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</font>
    <font>
      <u/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i/>
      <u/>
      <sz val="10"/>
      <name val="Arial"/>
      <family val="2"/>
    </font>
    <font>
      <sz val="9"/>
      <color indexed="81"/>
      <name val="Tahoma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0" fillId="0" borderId="0" xfId="0" applyNumberFormat="1"/>
    <xf numFmtId="0" fontId="6" fillId="0" borderId="0" xfId="0" applyFont="1"/>
    <xf numFmtId="0" fontId="0" fillId="0" borderId="0" xfId="0" quotePrefix="1"/>
    <xf numFmtId="0" fontId="0" fillId="2" borderId="1" xfId="0" applyFill="1" applyBorder="1"/>
    <xf numFmtId="0" fontId="0" fillId="0" borderId="0" xfId="0" applyAlignment="1">
      <alignment wrapText="1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0" xfId="0" applyFont="1"/>
    <xf numFmtId="0" fontId="11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2" borderId="0" xfId="0" applyNumberFormat="1" applyFill="1" applyAlignment="1">
      <alignment horizontal="center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0" fillId="3" borderId="0" xfId="0" applyFill="1"/>
    <xf numFmtId="17" fontId="4" fillId="5" borderId="0" xfId="0" applyNumberFormat="1" applyFont="1" applyFill="1"/>
    <xf numFmtId="0" fontId="4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4" borderId="2" xfId="0" applyFill="1" applyBorder="1"/>
    <xf numFmtId="0" fontId="0" fillId="4" borderId="0" xfId="0" applyFill="1" applyBorder="1"/>
    <xf numFmtId="0" fontId="0" fillId="4" borderId="3" xfId="0" applyFill="1" applyBorder="1"/>
    <xf numFmtId="0" fontId="7" fillId="4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1"/>
  <sheetViews>
    <sheetView tabSelected="1" zoomScale="110" zoomScaleNormal="110" workbookViewId="0">
      <selection activeCell="J67" sqref="J67:M67"/>
    </sheetView>
  </sheetViews>
  <sheetFormatPr defaultRowHeight="12.75" x14ac:dyDescent="0.2"/>
  <cols>
    <col min="2" max="2" width="29.5703125" customWidth="1"/>
    <col min="4" max="4" width="9.140625" style="15"/>
    <col min="7" max="7" width="16.5703125" customWidth="1"/>
    <col min="8" max="8" width="9.7109375" customWidth="1"/>
  </cols>
  <sheetData>
    <row r="1" spans="1:13" x14ac:dyDescent="0.2">
      <c r="H1" s="22">
        <v>45078</v>
      </c>
    </row>
    <row r="2" spans="1:13" x14ac:dyDescent="0.2">
      <c r="A2" s="3" t="s">
        <v>0</v>
      </c>
    </row>
    <row r="3" spans="1:13" x14ac:dyDescent="0.2">
      <c r="H3" s="21" t="s">
        <v>70</v>
      </c>
    </row>
    <row r="4" spans="1:13" x14ac:dyDescent="0.2">
      <c r="A4" t="s">
        <v>1</v>
      </c>
    </row>
    <row r="5" spans="1:13" x14ac:dyDescent="0.2">
      <c r="A5" t="s">
        <v>2</v>
      </c>
    </row>
    <row r="6" spans="1:13" x14ac:dyDescent="0.2">
      <c r="A6" s="9" t="s">
        <v>66</v>
      </c>
    </row>
    <row r="8" spans="1:13" x14ac:dyDescent="0.2">
      <c r="A8" s="2" t="s">
        <v>63</v>
      </c>
      <c r="B8" s="3"/>
      <c r="D8" s="16"/>
      <c r="E8" s="9" t="s">
        <v>4</v>
      </c>
    </row>
    <row r="9" spans="1:13" x14ac:dyDescent="0.2">
      <c r="A9" s="3"/>
      <c r="B9" s="3"/>
      <c r="D9" s="17"/>
    </row>
    <row r="10" spans="1:13" x14ac:dyDescent="0.2">
      <c r="A10" s="2" t="s">
        <v>3</v>
      </c>
      <c r="B10" s="3"/>
      <c r="D10" s="18"/>
      <c r="E10" t="s">
        <v>4</v>
      </c>
      <c r="F10" t="s">
        <v>52</v>
      </c>
    </row>
    <row r="11" spans="1:13" x14ac:dyDescent="0.2">
      <c r="A11" s="3"/>
      <c r="B11" s="3"/>
      <c r="D11" s="17"/>
    </row>
    <row r="12" spans="1:13" x14ac:dyDescent="0.2">
      <c r="A12" s="2" t="s">
        <v>5</v>
      </c>
      <c r="B12" s="3"/>
      <c r="D12" s="17"/>
    </row>
    <row r="13" spans="1:13" x14ac:dyDescent="0.2">
      <c r="D13" s="17"/>
    </row>
    <row r="14" spans="1:13" x14ac:dyDescent="0.2">
      <c r="B14" t="s">
        <v>6</v>
      </c>
      <c r="D14" s="18"/>
      <c r="E14" t="s">
        <v>4</v>
      </c>
    </row>
    <row r="15" spans="1:13" x14ac:dyDescent="0.2">
      <c r="B15" t="s">
        <v>7</v>
      </c>
      <c r="D15" s="18"/>
      <c r="E15" t="s">
        <v>4</v>
      </c>
      <c r="M15" s="12"/>
    </row>
    <row r="16" spans="1:13" x14ac:dyDescent="0.2">
      <c r="B16" t="s">
        <v>8</v>
      </c>
      <c r="D16" s="18"/>
      <c r="E16" t="s">
        <v>4</v>
      </c>
    </row>
    <row r="17" spans="1:5" x14ac:dyDescent="0.2">
      <c r="B17" t="s">
        <v>9</v>
      </c>
      <c r="D17" s="18"/>
      <c r="E17" t="s">
        <v>4</v>
      </c>
    </row>
    <row r="18" spans="1:5" x14ac:dyDescent="0.2">
      <c r="D18" s="17"/>
    </row>
    <row r="19" spans="1:5" x14ac:dyDescent="0.2">
      <c r="B19" t="s">
        <v>10</v>
      </c>
      <c r="D19" s="17">
        <f>SUM(D14:D18)</f>
        <v>0</v>
      </c>
      <c r="E19" t="s">
        <v>4</v>
      </c>
    </row>
    <row r="20" spans="1:5" x14ac:dyDescent="0.2">
      <c r="D20" s="17"/>
    </row>
    <row r="21" spans="1:5" x14ac:dyDescent="0.2">
      <c r="A21" s="2" t="s">
        <v>11</v>
      </c>
      <c r="D21" s="17">
        <f>D19-D10</f>
        <v>0</v>
      </c>
      <c r="E21" t="s">
        <v>4</v>
      </c>
    </row>
    <row r="22" spans="1:5" x14ac:dyDescent="0.2">
      <c r="A22" s="1"/>
      <c r="D22" s="17"/>
    </row>
    <row r="23" spans="1:5" x14ac:dyDescent="0.2">
      <c r="A23" s="14" t="s">
        <v>77</v>
      </c>
      <c r="B23" s="12"/>
      <c r="C23" s="12"/>
      <c r="D23" s="19">
        <f>D21</f>
        <v>0</v>
      </c>
      <c r="E23" s="9" t="s">
        <v>4</v>
      </c>
    </row>
    <row r="24" spans="1:5" x14ac:dyDescent="0.2">
      <c r="A24" s="14"/>
      <c r="B24" s="12"/>
      <c r="C24" s="12"/>
      <c r="D24" s="19"/>
      <c r="E24" s="9"/>
    </row>
    <row r="25" spans="1:5" s="9" customFormat="1" x14ac:dyDescent="0.2">
      <c r="A25" s="2" t="s">
        <v>65</v>
      </c>
      <c r="B25" s="3"/>
      <c r="C25" s="3"/>
      <c r="D25" s="20">
        <f>D8-D19</f>
        <v>0</v>
      </c>
      <c r="E25" s="9" t="s">
        <v>4</v>
      </c>
    </row>
    <row r="27" spans="1:5" x14ac:dyDescent="0.2">
      <c r="A27" s="2" t="s">
        <v>12</v>
      </c>
    </row>
    <row r="29" spans="1:5" ht="25.5" customHeight="1" x14ac:dyDescent="0.2">
      <c r="B29" s="23" t="s">
        <v>13</v>
      </c>
      <c r="C29" s="24"/>
      <c r="D29" s="24"/>
      <c r="E29" s="24"/>
    </row>
    <row r="31" spans="1:5" x14ac:dyDescent="0.2">
      <c r="B31" t="s">
        <v>14</v>
      </c>
      <c r="D31" s="17">
        <f>D21/0.9</f>
        <v>0</v>
      </c>
      <c r="E31" t="s">
        <v>4</v>
      </c>
    </row>
    <row r="32" spans="1:5" x14ac:dyDescent="0.2">
      <c r="B32" t="s">
        <v>15</v>
      </c>
      <c r="D32" s="17">
        <f>104*D21/800/0.35</f>
        <v>0</v>
      </c>
      <c r="E32" t="s">
        <v>16</v>
      </c>
    </row>
    <row r="33" spans="2:8" x14ac:dyDescent="0.2">
      <c r="B33" t="s">
        <v>17</v>
      </c>
      <c r="D33" s="17">
        <f>D21*1.08</f>
        <v>0</v>
      </c>
      <c r="E33" t="s">
        <v>18</v>
      </c>
    </row>
    <row r="34" spans="2:8" x14ac:dyDescent="0.2">
      <c r="B34" t="s">
        <v>19</v>
      </c>
      <c r="D34" s="17">
        <f>D21*104/800/0.5</f>
        <v>0</v>
      </c>
      <c r="E34" t="s">
        <v>4</v>
      </c>
    </row>
    <row r="35" spans="2:8" x14ac:dyDescent="0.2">
      <c r="B35" t="s">
        <v>20</v>
      </c>
      <c r="D35" s="17">
        <f>D21*104/800/0.67</f>
        <v>0</v>
      </c>
      <c r="E35" t="s">
        <v>4</v>
      </c>
    </row>
    <row r="36" spans="2:8" x14ac:dyDescent="0.2">
      <c r="B36" t="s">
        <v>21</v>
      </c>
      <c r="D36" s="17">
        <f>D21*104/800/0.833</f>
        <v>0</v>
      </c>
      <c r="E36" t="s">
        <v>4</v>
      </c>
    </row>
    <row r="37" spans="2:8" x14ac:dyDescent="0.2">
      <c r="B37" t="s">
        <v>44</v>
      </c>
      <c r="D37" s="17">
        <f>D21/0.1</f>
        <v>0</v>
      </c>
      <c r="E37" s="9" t="s">
        <v>4</v>
      </c>
      <c r="F37" t="s">
        <v>47</v>
      </c>
    </row>
    <row r="38" spans="2:8" x14ac:dyDescent="0.2">
      <c r="B38" s="9" t="s">
        <v>48</v>
      </c>
      <c r="D38" s="17">
        <f>D21/0.9</f>
        <v>0</v>
      </c>
      <c r="E38" t="s">
        <v>4</v>
      </c>
      <c r="F38" s="9" t="s">
        <v>64</v>
      </c>
    </row>
    <row r="39" spans="2:8" x14ac:dyDescent="0.2">
      <c r="B39" t="s">
        <v>46</v>
      </c>
      <c r="D39" s="11">
        <f>(D14+D15)*0.2</f>
        <v>0</v>
      </c>
      <c r="E39" t="s">
        <v>4</v>
      </c>
      <c r="F39" s="9" t="s">
        <v>72</v>
      </c>
    </row>
    <row r="40" spans="2:8" x14ac:dyDescent="0.2">
      <c r="B40" s="9" t="s">
        <v>50</v>
      </c>
      <c r="D40" s="10">
        <f>D16</f>
        <v>0</v>
      </c>
      <c r="E40" s="9" t="s">
        <v>4</v>
      </c>
      <c r="F40" s="9" t="s">
        <v>71</v>
      </c>
    </row>
    <row r="41" spans="2:8" x14ac:dyDescent="0.2">
      <c r="B41" s="9" t="s">
        <v>53</v>
      </c>
      <c r="D41" s="10">
        <f>D17</f>
        <v>0</v>
      </c>
      <c r="E41" s="9" t="s">
        <v>4</v>
      </c>
      <c r="F41" s="9" t="s">
        <v>73</v>
      </c>
    </row>
    <row r="43" spans="2:8" ht="25.5" customHeight="1" x14ac:dyDescent="0.2">
      <c r="B43" s="23" t="s">
        <v>22</v>
      </c>
      <c r="C43" s="24"/>
      <c r="D43" s="24"/>
      <c r="E43" s="24"/>
    </row>
    <row r="44" spans="2:8" x14ac:dyDescent="0.2">
      <c r="B44" s="3"/>
      <c r="H44" s="14" t="s">
        <v>56</v>
      </c>
    </row>
    <row r="45" spans="2:8" x14ac:dyDescent="0.2">
      <c r="B45" t="s">
        <v>14</v>
      </c>
      <c r="D45" s="18">
        <v>0</v>
      </c>
      <c r="E45" t="s">
        <v>4</v>
      </c>
    </row>
    <row r="46" spans="2:8" x14ac:dyDescent="0.2">
      <c r="B46" t="s">
        <v>23</v>
      </c>
      <c r="D46" s="17">
        <f>IF(D45&lt;=(D16+D17),D45*0.9,"ERROR: EXCEEDS PAVEMENT AREA")</f>
        <v>0</v>
      </c>
      <c r="E46" t="s">
        <v>4</v>
      </c>
      <c r="H46" s="13" t="s">
        <v>59</v>
      </c>
    </row>
    <row r="47" spans="2:8" x14ac:dyDescent="0.2">
      <c r="B47" t="s">
        <v>24</v>
      </c>
      <c r="D47" s="18">
        <v>0</v>
      </c>
      <c r="E47" t="s">
        <v>16</v>
      </c>
      <c r="H47" s="9" t="s">
        <v>55</v>
      </c>
    </row>
    <row r="48" spans="2:8" x14ac:dyDescent="0.2">
      <c r="B48" t="s">
        <v>23</v>
      </c>
      <c r="D48" s="17">
        <f>D47*800/104*0.35</f>
        <v>0</v>
      </c>
      <c r="E48" t="s">
        <v>4</v>
      </c>
      <c r="H48" s="9" t="s">
        <v>67</v>
      </c>
    </row>
    <row r="49" spans="2:10" x14ac:dyDescent="0.2">
      <c r="B49" t="s">
        <v>25</v>
      </c>
      <c r="D49" s="18">
        <v>0</v>
      </c>
      <c r="E49" t="s">
        <v>18</v>
      </c>
      <c r="H49" s="9" t="s">
        <v>68</v>
      </c>
    </row>
    <row r="50" spans="2:10" x14ac:dyDescent="0.2">
      <c r="B50" t="s">
        <v>23</v>
      </c>
      <c r="D50" s="17">
        <f>D49/1.08</f>
        <v>0</v>
      </c>
      <c r="E50" t="s">
        <v>4</v>
      </c>
    </row>
    <row r="51" spans="2:10" x14ac:dyDescent="0.2">
      <c r="B51" t="s">
        <v>19</v>
      </c>
      <c r="D51" s="18">
        <v>0</v>
      </c>
      <c r="E51" t="s">
        <v>4</v>
      </c>
      <c r="H51" s="9" t="s">
        <v>69</v>
      </c>
    </row>
    <row r="52" spans="2:10" x14ac:dyDescent="0.2">
      <c r="B52" t="s">
        <v>23</v>
      </c>
      <c r="D52" s="17">
        <f>D51*800/104*0.5</f>
        <v>0</v>
      </c>
      <c r="E52" t="s">
        <v>4</v>
      </c>
      <c r="H52" s="13" t="s">
        <v>60</v>
      </c>
    </row>
    <row r="53" spans="2:10" x14ac:dyDescent="0.2">
      <c r="B53" t="s">
        <v>20</v>
      </c>
      <c r="D53" s="18">
        <v>0</v>
      </c>
      <c r="E53" t="s">
        <v>4</v>
      </c>
      <c r="H53" s="9" t="s">
        <v>57</v>
      </c>
    </row>
    <row r="54" spans="2:10" x14ac:dyDescent="0.2">
      <c r="B54" t="s">
        <v>23</v>
      </c>
      <c r="D54" s="17">
        <f>D53*800/104*0.67</f>
        <v>0</v>
      </c>
      <c r="E54" t="s">
        <v>4</v>
      </c>
      <c r="H54" s="9" t="s">
        <v>58</v>
      </c>
    </row>
    <row r="55" spans="2:10" x14ac:dyDescent="0.2">
      <c r="B55" t="s">
        <v>21</v>
      </c>
      <c r="D55" s="18">
        <v>0</v>
      </c>
      <c r="E55" t="s">
        <v>4</v>
      </c>
      <c r="H55" s="12"/>
    </row>
    <row r="56" spans="2:10" x14ac:dyDescent="0.2">
      <c r="B56" t="s">
        <v>23</v>
      </c>
      <c r="D56" s="17">
        <f>D55*800/104*0.833</f>
        <v>0</v>
      </c>
      <c r="E56" t="s">
        <v>4</v>
      </c>
      <c r="H56" s="13" t="s">
        <v>61</v>
      </c>
    </row>
    <row r="57" spans="2:10" x14ac:dyDescent="0.2">
      <c r="B57" t="s">
        <v>44</v>
      </c>
      <c r="D57" s="16">
        <v>0</v>
      </c>
      <c r="E57" t="s">
        <v>4</v>
      </c>
      <c r="H57" s="9" t="s">
        <v>62</v>
      </c>
    </row>
    <row r="58" spans="2:10" x14ac:dyDescent="0.2">
      <c r="B58" t="s">
        <v>45</v>
      </c>
      <c r="D58" s="17">
        <f>D57*0.1</f>
        <v>0</v>
      </c>
      <c r="E58" s="9" t="s">
        <v>4</v>
      </c>
    </row>
    <row r="59" spans="2:10" x14ac:dyDescent="0.2">
      <c r="B59" s="9" t="s">
        <v>49</v>
      </c>
      <c r="D59" s="16">
        <v>0</v>
      </c>
      <c r="E59" s="9" t="s">
        <v>4</v>
      </c>
    </row>
    <row r="60" spans="2:10" x14ac:dyDescent="0.2">
      <c r="B60" t="s">
        <v>45</v>
      </c>
      <c r="D60" s="17">
        <f>D59*0.9</f>
        <v>0</v>
      </c>
      <c r="E60" s="9" t="s">
        <v>4</v>
      </c>
    </row>
    <row r="61" spans="2:10" x14ac:dyDescent="0.2">
      <c r="B61" s="9" t="s">
        <v>46</v>
      </c>
      <c r="D61" s="16">
        <v>0</v>
      </c>
      <c r="E61" s="9" t="s">
        <v>4</v>
      </c>
      <c r="F61" s="3" t="s">
        <v>74</v>
      </c>
    </row>
    <row r="62" spans="2:10" x14ac:dyDescent="0.2">
      <c r="B62" t="s">
        <v>45</v>
      </c>
      <c r="D62" s="17">
        <f>D61*0.2</f>
        <v>0</v>
      </c>
      <c r="E62" s="9" t="s">
        <v>4</v>
      </c>
      <c r="H62" s="26"/>
    </row>
    <row r="63" spans="2:10" x14ac:dyDescent="0.2">
      <c r="B63" s="9" t="s">
        <v>51</v>
      </c>
      <c r="D63" s="16">
        <v>0</v>
      </c>
      <c r="E63" s="9" t="s">
        <v>4</v>
      </c>
      <c r="F63" s="3" t="s">
        <v>75</v>
      </c>
      <c r="G63" s="9"/>
      <c r="H63" s="27"/>
      <c r="J63" s="9"/>
    </row>
    <row r="64" spans="2:10" x14ac:dyDescent="0.2">
      <c r="B64" t="s">
        <v>45</v>
      </c>
      <c r="D64" s="17">
        <f>D63</f>
        <v>0</v>
      </c>
      <c r="E64" s="9" t="s">
        <v>4</v>
      </c>
      <c r="G64" s="9"/>
      <c r="H64" s="28"/>
      <c r="J64" s="9"/>
    </row>
    <row r="65" spans="2:13" x14ac:dyDescent="0.2">
      <c r="B65" s="9" t="s">
        <v>54</v>
      </c>
      <c r="D65" s="16">
        <v>0</v>
      </c>
      <c r="E65" s="9" t="s">
        <v>4</v>
      </c>
      <c r="F65" s="3" t="s">
        <v>76</v>
      </c>
      <c r="G65" s="9"/>
      <c r="H65" s="27"/>
      <c r="J65" s="9"/>
    </row>
    <row r="66" spans="2:13" x14ac:dyDescent="0.2">
      <c r="B66" t="s">
        <v>45</v>
      </c>
      <c r="D66" s="17">
        <f>D65</f>
        <v>0</v>
      </c>
      <c r="E66" s="9" t="s">
        <v>4</v>
      </c>
      <c r="G66" s="9"/>
      <c r="H66" s="29"/>
      <c r="J66" s="9"/>
    </row>
    <row r="67" spans="2:13" x14ac:dyDescent="0.2">
      <c r="D67" s="17"/>
      <c r="G67" s="9"/>
      <c r="J67" s="30"/>
      <c r="K67" s="28"/>
      <c r="L67" s="28"/>
      <c r="M67" s="28"/>
    </row>
    <row r="68" spans="2:13" x14ac:dyDescent="0.2">
      <c r="B68" s="12" t="s">
        <v>26</v>
      </c>
      <c r="C68" s="12"/>
      <c r="D68" s="19">
        <f>D46+D48+D50+D52+D54+D56+D58+D60+D62+D64+D66</f>
        <v>0</v>
      </c>
    </row>
    <row r="69" spans="2:13" x14ac:dyDescent="0.2">
      <c r="B69" t="s">
        <v>27</v>
      </c>
    </row>
    <row r="71" spans="2:13" x14ac:dyDescent="0.2">
      <c r="B71" s="5" t="str">
        <f>IF(D68&gt;=D21,"GOOD COMBINATION - PROCEED TO DESIGN","PLEASE TRY ANOTHER COMBINATION")</f>
        <v>GOOD COMBINATION - PROCEED TO DESIGN</v>
      </c>
    </row>
  </sheetData>
  <mergeCells count="2">
    <mergeCell ref="B29:E29"/>
    <mergeCell ref="B43:E43"/>
  </mergeCells>
  <phoneticPr fontId="1" type="noConversion"/>
  <pageMargins left="0.75" right="0.75" top="1" bottom="1" header="0.5" footer="0.5"/>
  <pageSetup scale="96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51"/>
  <sheetViews>
    <sheetView topLeftCell="A16" workbookViewId="0">
      <selection activeCell="D40" sqref="D40"/>
    </sheetView>
  </sheetViews>
  <sheetFormatPr defaultRowHeight="12.75" x14ac:dyDescent="0.2"/>
  <cols>
    <col min="1" max="1" width="3" bestFit="1" customWidth="1"/>
    <col min="3" max="3" width="24" bestFit="1" customWidth="1"/>
    <col min="4" max="4" width="28.140625" bestFit="1" customWidth="1"/>
    <col min="5" max="5" width="21.28515625" customWidth="1"/>
  </cols>
  <sheetData>
    <row r="2" spans="1:6" x14ac:dyDescent="0.2">
      <c r="B2" s="3" t="s">
        <v>0</v>
      </c>
    </row>
    <row r="4" spans="1:6" x14ac:dyDescent="0.2">
      <c r="B4" t="s">
        <v>1</v>
      </c>
    </row>
    <row r="5" spans="1:6" x14ac:dyDescent="0.2">
      <c r="B5" t="s">
        <v>2</v>
      </c>
    </row>
    <row r="7" spans="1:6" x14ac:dyDescent="0.2">
      <c r="B7" s="2" t="s">
        <v>28</v>
      </c>
    </row>
    <row r="9" spans="1:6" x14ac:dyDescent="0.2">
      <c r="A9">
        <v>1</v>
      </c>
      <c r="C9" s="1" t="s">
        <v>3</v>
      </c>
      <c r="E9" s="7"/>
      <c r="F9" t="s">
        <v>4</v>
      </c>
    </row>
    <row r="11" spans="1:6" x14ac:dyDescent="0.2">
      <c r="C11" s="1" t="s">
        <v>5</v>
      </c>
    </row>
    <row r="13" spans="1:6" x14ac:dyDescent="0.2">
      <c r="A13">
        <v>2</v>
      </c>
      <c r="D13" t="s">
        <v>6</v>
      </c>
      <c r="E13" s="7"/>
      <c r="F13" t="s">
        <v>4</v>
      </c>
    </row>
    <row r="14" spans="1:6" x14ac:dyDescent="0.2">
      <c r="A14">
        <v>3</v>
      </c>
      <c r="D14" t="s">
        <v>7</v>
      </c>
      <c r="E14" s="7"/>
      <c r="F14" t="s">
        <v>4</v>
      </c>
    </row>
    <row r="15" spans="1:6" x14ac:dyDescent="0.2">
      <c r="A15">
        <v>4</v>
      </c>
      <c r="D15" t="s">
        <v>8</v>
      </c>
      <c r="E15" s="7"/>
      <c r="F15" t="s">
        <v>4</v>
      </c>
    </row>
    <row r="16" spans="1:6" x14ac:dyDescent="0.2">
      <c r="A16">
        <v>5</v>
      </c>
      <c r="D16" t="s">
        <v>9</v>
      </c>
      <c r="E16" s="7"/>
      <c r="F16" t="s">
        <v>4</v>
      </c>
    </row>
    <row r="18" spans="1:6" x14ac:dyDescent="0.2">
      <c r="A18">
        <v>6</v>
      </c>
      <c r="D18" t="s">
        <v>10</v>
      </c>
      <c r="E18" s="7"/>
      <c r="F18" t="s">
        <v>4</v>
      </c>
    </row>
    <row r="20" spans="1:6" x14ac:dyDescent="0.2">
      <c r="A20">
        <v>7</v>
      </c>
      <c r="C20" s="1" t="s">
        <v>11</v>
      </c>
      <c r="E20" s="7"/>
      <c r="F20" t="s">
        <v>4</v>
      </c>
    </row>
    <row r="22" spans="1:6" x14ac:dyDescent="0.2">
      <c r="B22" s="2" t="s">
        <v>29</v>
      </c>
    </row>
    <row r="24" spans="1:6" ht="25.5" customHeight="1" x14ac:dyDescent="0.2">
      <c r="C24" s="23" t="s">
        <v>30</v>
      </c>
      <c r="D24" s="25"/>
      <c r="E24" s="8"/>
    </row>
    <row r="26" spans="1:6" x14ac:dyDescent="0.2">
      <c r="A26">
        <v>8</v>
      </c>
      <c r="C26" t="s">
        <v>14</v>
      </c>
      <c r="D26" s="6" t="s">
        <v>31</v>
      </c>
      <c r="E26" s="7"/>
      <c r="F26" t="s">
        <v>4</v>
      </c>
    </row>
    <row r="27" spans="1:6" x14ac:dyDescent="0.2">
      <c r="A27">
        <v>9</v>
      </c>
      <c r="C27" t="s">
        <v>15</v>
      </c>
      <c r="D27" s="6" t="s">
        <v>32</v>
      </c>
      <c r="E27" s="7"/>
      <c r="F27" t="s">
        <v>16</v>
      </c>
    </row>
    <row r="28" spans="1:6" x14ac:dyDescent="0.2">
      <c r="A28">
        <v>10</v>
      </c>
      <c r="C28" t="s">
        <v>17</v>
      </c>
      <c r="D28" s="6" t="s">
        <v>33</v>
      </c>
      <c r="E28" s="7"/>
      <c r="F28" t="s">
        <v>18</v>
      </c>
    </row>
    <row r="29" spans="1:6" x14ac:dyDescent="0.2">
      <c r="A29">
        <v>11</v>
      </c>
      <c r="C29" t="s">
        <v>19</v>
      </c>
      <c r="D29" s="6" t="s">
        <v>34</v>
      </c>
      <c r="E29" s="7"/>
      <c r="F29" t="s">
        <v>4</v>
      </c>
    </row>
    <row r="30" spans="1:6" x14ac:dyDescent="0.2">
      <c r="A30">
        <v>12</v>
      </c>
      <c r="C30" t="s">
        <v>20</v>
      </c>
      <c r="D30" s="6" t="s">
        <v>35</v>
      </c>
      <c r="E30" s="7"/>
      <c r="F30" t="s">
        <v>4</v>
      </c>
    </row>
    <row r="31" spans="1:6" x14ac:dyDescent="0.2">
      <c r="A31">
        <v>13</v>
      </c>
      <c r="C31" t="s">
        <v>21</v>
      </c>
      <c r="D31" s="6" t="s">
        <v>36</v>
      </c>
      <c r="E31" s="7"/>
      <c r="F31" t="s">
        <v>4</v>
      </c>
    </row>
    <row r="33" spans="1:6" ht="25.5" customHeight="1" x14ac:dyDescent="0.2">
      <c r="C33" s="23" t="s">
        <v>22</v>
      </c>
      <c r="D33" s="24"/>
      <c r="E33" s="24"/>
    </row>
    <row r="34" spans="1:6" x14ac:dyDescent="0.2">
      <c r="C34" s="3"/>
    </row>
    <row r="35" spans="1:6" x14ac:dyDescent="0.2">
      <c r="A35">
        <v>14</v>
      </c>
      <c r="C35" t="s">
        <v>14</v>
      </c>
      <c r="D35" t="s">
        <v>37</v>
      </c>
      <c r="E35" s="7"/>
      <c r="F35" t="s">
        <v>4</v>
      </c>
    </row>
    <row r="36" spans="1:6" x14ac:dyDescent="0.2">
      <c r="A36">
        <f>A35+1</f>
        <v>15</v>
      </c>
      <c r="C36" t="s">
        <v>23</v>
      </c>
      <c r="D36" s="6" t="s">
        <v>38</v>
      </c>
      <c r="E36" s="7"/>
      <c r="F36" t="s">
        <v>4</v>
      </c>
    </row>
    <row r="37" spans="1:6" x14ac:dyDescent="0.2">
      <c r="A37">
        <v>16</v>
      </c>
      <c r="C37" t="s">
        <v>24</v>
      </c>
      <c r="E37" s="7"/>
      <c r="F37" t="s">
        <v>16</v>
      </c>
    </row>
    <row r="38" spans="1:6" x14ac:dyDescent="0.2">
      <c r="A38">
        <v>17</v>
      </c>
      <c r="C38" t="s">
        <v>23</v>
      </c>
      <c r="D38" s="6" t="s">
        <v>39</v>
      </c>
      <c r="E38" s="7"/>
      <c r="F38" t="s">
        <v>4</v>
      </c>
    </row>
    <row r="39" spans="1:6" x14ac:dyDescent="0.2">
      <c r="A39">
        <f t="shared" ref="A39:A46" si="0">A38+1</f>
        <v>18</v>
      </c>
      <c r="C39" t="s">
        <v>25</v>
      </c>
      <c r="E39" s="7"/>
      <c r="F39" t="s">
        <v>18</v>
      </c>
    </row>
    <row r="40" spans="1:6" x14ac:dyDescent="0.2">
      <c r="A40">
        <f t="shared" si="0"/>
        <v>19</v>
      </c>
      <c r="C40" t="s">
        <v>23</v>
      </c>
      <c r="D40" s="6" t="s">
        <v>40</v>
      </c>
      <c r="E40" s="7"/>
      <c r="F40" t="s">
        <v>4</v>
      </c>
    </row>
    <row r="41" spans="1:6" x14ac:dyDescent="0.2">
      <c r="A41">
        <f t="shared" si="0"/>
        <v>20</v>
      </c>
      <c r="C41" t="s">
        <v>19</v>
      </c>
      <c r="E41" s="7"/>
      <c r="F41" t="s">
        <v>4</v>
      </c>
    </row>
    <row r="42" spans="1:6" x14ac:dyDescent="0.2">
      <c r="A42">
        <f t="shared" si="0"/>
        <v>21</v>
      </c>
      <c r="C42" t="s">
        <v>23</v>
      </c>
      <c r="D42" s="6" t="s">
        <v>41</v>
      </c>
      <c r="E42" s="7"/>
      <c r="F42" t="s">
        <v>4</v>
      </c>
    </row>
    <row r="43" spans="1:6" x14ac:dyDescent="0.2">
      <c r="A43">
        <f t="shared" si="0"/>
        <v>22</v>
      </c>
      <c r="C43" t="s">
        <v>20</v>
      </c>
      <c r="E43" s="7"/>
      <c r="F43" t="s">
        <v>4</v>
      </c>
    </row>
    <row r="44" spans="1:6" x14ac:dyDescent="0.2">
      <c r="A44">
        <f t="shared" si="0"/>
        <v>23</v>
      </c>
      <c r="C44" t="s">
        <v>23</v>
      </c>
      <c r="D44" s="6" t="s">
        <v>42</v>
      </c>
      <c r="E44" s="7"/>
      <c r="F44" t="s">
        <v>4</v>
      </c>
    </row>
    <row r="45" spans="1:6" x14ac:dyDescent="0.2">
      <c r="A45">
        <f t="shared" si="0"/>
        <v>24</v>
      </c>
      <c r="C45" t="s">
        <v>21</v>
      </c>
      <c r="E45" s="7"/>
      <c r="F45" t="s">
        <v>4</v>
      </c>
    </row>
    <row r="46" spans="1:6" x14ac:dyDescent="0.2">
      <c r="A46">
        <f t="shared" si="0"/>
        <v>25</v>
      </c>
      <c r="C46" t="s">
        <v>23</v>
      </c>
      <c r="D46" s="6" t="s">
        <v>43</v>
      </c>
      <c r="E46" s="7"/>
      <c r="F46" t="s">
        <v>4</v>
      </c>
    </row>
    <row r="48" spans="1:6" x14ac:dyDescent="0.2">
      <c r="A48">
        <v>26</v>
      </c>
      <c r="C48" t="s">
        <v>26</v>
      </c>
      <c r="E48" s="4"/>
    </row>
    <row r="49" spans="3:3" x14ac:dyDescent="0.2">
      <c r="C49" t="s">
        <v>27</v>
      </c>
    </row>
    <row r="51" spans="3:3" x14ac:dyDescent="0.2">
      <c r="C51" s="5"/>
    </row>
  </sheetData>
  <mergeCells count="2">
    <mergeCell ref="C33:E33"/>
    <mergeCell ref="C24:D24"/>
  </mergeCells>
  <phoneticPr fontId="1" type="noConversion"/>
  <pageMargins left="0.75" right="0.75" top="1" bottom="1" header="0.5" footer="0.5"/>
  <pageSetup scale="96" orientation="portrait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auto worksheet</vt:lpstr>
      <vt:lpstr>manual worksheet</vt:lpstr>
      <vt:lpstr>Sheet2</vt:lpstr>
      <vt:lpstr>Sheet3</vt:lpstr>
    </vt:vector>
  </TitlesOfParts>
  <Manager/>
  <Company>Lower Colorado River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Harris</dc:creator>
  <cp:keywords/>
  <dc:description/>
  <cp:lastModifiedBy>Tom Hegemier</cp:lastModifiedBy>
  <cp:revision/>
  <dcterms:created xsi:type="dcterms:W3CDTF">2006-12-01T16:28:20Z</dcterms:created>
  <dcterms:modified xsi:type="dcterms:W3CDTF">2023-06-28T13:55:59Z</dcterms:modified>
  <cp:category/>
  <cp:contentStatus/>
</cp:coreProperties>
</file>